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340" windowHeight="8340" tabRatio="966" activeTab="0"/>
  </bookViews>
  <sheets>
    <sheet name="Affordability Calculator" sheetId="1" r:id="rId1"/>
    <sheet name="Affordability Assessment" sheetId="2" state="hidden" r:id="rId2"/>
    <sheet name="Amortisation" sheetId="3" state="hidden" r:id="rId3"/>
    <sheet name="Amortisation Repayment" sheetId="4" state="hidden" r:id="rId4"/>
  </sheets>
  <definedNames>
    <definedName name="Payment" localSheetId="2">'Amortisation'!#REF!</definedName>
    <definedName name="Payment" localSheetId="3">'Amortisation Repayment'!#REF!</definedName>
    <definedName name="Payment">#REF!</definedName>
    <definedName name="_xlnm.Print_Area" localSheetId="2">'Amortisation'!$A$1:$M$18</definedName>
    <definedName name="_xlnm.Print_Area" localSheetId="3">'Amortisation Repayment'!$A$1:$M$18</definedName>
  </definedNames>
  <calcPr fullCalcOnLoad="1"/>
</workbook>
</file>

<file path=xl/sharedStrings.xml><?xml version="1.0" encoding="utf-8"?>
<sst xmlns="http://schemas.openxmlformats.org/spreadsheetml/2006/main" count="96" uniqueCount="77">
  <si>
    <t>Mth Rep</t>
  </si>
  <si>
    <t>Mth Int</t>
  </si>
  <si>
    <t>Mth Cap</t>
  </si>
  <si>
    <t>Int</t>
  </si>
  <si>
    <t>Capital</t>
  </si>
  <si>
    <t>Balance</t>
  </si>
  <si>
    <t>Interest Rate</t>
  </si>
  <si>
    <t>Calc Rate</t>
  </si>
  <si>
    <t>Term Mths</t>
  </si>
  <si>
    <t xml:space="preserve">6.90% Stress Test for BTL </t>
  </si>
  <si>
    <t>Interest Only Result</t>
  </si>
  <si>
    <t>Repayment Result</t>
  </si>
  <si>
    <t>Usable Budget</t>
  </si>
  <si>
    <t>Net Monthly Budget</t>
  </si>
  <si>
    <t>Total Expenditure</t>
  </si>
  <si>
    <t>Total Usable Income</t>
  </si>
  <si>
    <t>Total Loan</t>
  </si>
  <si>
    <t>7.65 Stress Test for Woodland/Mooring</t>
  </si>
  <si>
    <t>7.65 Stress Test for Residential</t>
  </si>
  <si>
    <t>Term Years</t>
  </si>
  <si>
    <t>Term Months</t>
  </si>
  <si>
    <t>Term (Years)</t>
  </si>
  <si>
    <t>Stress Test Rate (%)</t>
  </si>
  <si>
    <t>Maximum Loan Interest Only</t>
  </si>
  <si>
    <t>Stress Tested Annuity</t>
  </si>
  <si>
    <t>Stress Tested Interest Only</t>
  </si>
  <si>
    <t>Maximum Loan Annuity</t>
  </si>
  <si>
    <t>Maximum Loan (Annuity)</t>
  </si>
  <si>
    <t>Maximum Loan (Interest Only)</t>
  </si>
  <si>
    <t xml:space="preserve"> </t>
  </si>
  <si>
    <t>Term</t>
  </si>
  <si>
    <t>Gas</t>
  </si>
  <si>
    <t>Electric</t>
  </si>
  <si>
    <t>Water</t>
  </si>
  <si>
    <t>Other</t>
  </si>
  <si>
    <t>Applicant 1</t>
  </si>
  <si>
    <t>Applicant 2</t>
  </si>
  <si>
    <t>Home</t>
  </si>
  <si>
    <t>Car(s)</t>
  </si>
  <si>
    <t>Life</t>
  </si>
  <si>
    <t>Mobile(s)</t>
  </si>
  <si>
    <t>Total Income</t>
  </si>
  <si>
    <t xml:space="preserve">Maximum Loan Capital Repayment </t>
  </si>
  <si>
    <t>Monthly Repayment (Interest Only)</t>
  </si>
  <si>
    <t>Monthly Repayment (Capital Repayment)</t>
  </si>
  <si>
    <t>Credit Card Expenditure</t>
  </si>
  <si>
    <t>Child maintenance</t>
  </si>
  <si>
    <t>Travel/transport</t>
  </si>
  <si>
    <t>Holiday/entertainment</t>
  </si>
  <si>
    <t>Council tax</t>
  </si>
  <si>
    <t>Mortgage (if to remain)</t>
  </si>
  <si>
    <t>Satellite &amp; other subscriptions</t>
  </si>
  <si>
    <t>Landline &amp; broadband</t>
  </si>
  <si>
    <t>Food</t>
  </si>
  <si>
    <t>Ground rent &amp; service charge</t>
  </si>
  <si>
    <t>Clothing</t>
  </si>
  <si>
    <t>Pension contribution</t>
  </si>
  <si>
    <t>Interest only repayment vehicle</t>
  </si>
  <si>
    <t>Rent (if to remain or shared ownership)</t>
  </si>
  <si>
    <t>Total monthly repayment</t>
  </si>
  <si>
    <t>Total loan amount</t>
  </si>
  <si>
    <t>Ecology Building Society is authorised by the Prudential Regulation Authority and regulated by the Financial Conduct Authority and the Prudential Regulation Authority.  Financial Services Register No. 162090</t>
  </si>
  <si>
    <t>THIS CALCULATOR TOOL IS INTENDED FOR PROFESSIONAL INTERMEDIARY USE ONLY</t>
  </si>
  <si>
    <t>Loan amount</t>
  </si>
  <si>
    <t>Net monthly basic salary &amp; contractual allowances</t>
  </si>
  <si>
    <t>Monthly expenditure</t>
  </si>
  <si>
    <t>Education &amp; childcare</t>
  </si>
  <si>
    <t>Monthly utility bills</t>
  </si>
  <si>
    <t>Monthly insurance</t>
  </si>
  <si>
    <t>Monthly communication</t>
  </si>
  <si>
    <t>TV licence</t>
  </si>
  <si>
    <t>Total balance of all loans/hire purchase</t>
  </si>
  <si>
    <t>Total balance of all credit cards</t>
  </si>
  <si>
    <t>Term (years)</t>
  </si>
  <si>
    <t>Interest rate</t>
  </si>
  <si>
    <t>The figures provided by this calculator are for illustration only and are designed to give an indication of the amount that we may be able to lend. The figures provided do not constitute an offer to lend. The actual amount that we may be able to lend will depend on the applicant's financial situation including a full assessment of affordability (including a credit check), the property value and the size of the applicant's deposit.  This will take into account actual income and outgoings, when an application is submitted. Interest only loans require an acceptable repayment strategy.</t>
  </si>
  <si>
    <t>Version 1.2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</si>
</sst>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000000"/>
    <numFmt numFmtId="166" formatCode="0.000"/>
    <numFmt numFmtId="167" formatCode="0.000000000"/>
    <numFmt numFmtId="168" formatCode="0.0"/>
    <numFmt numFmtId="169" formatCode="0.000000"/>
    <numFmt numFmtId="170" formatCode="_-&quot;£&quot;* #,##0.000000_-;\-&quot;£&quot;* #,##0.000000_-;_-&quot;£&quot;* &quot;-&quot;??????_-;_-@_-"/>
    <numFmt numFmtId="171" formatCode="_-&quot;£&quot;* #,##0.000_-;\-&quot;£&quot;* #,##0.000_-;_-&quot;£&quot;* &quot;-&quot;???_-;_-@_-"/>
    <numFmt numFmtId="172" formatCode="_-* #,##0.000_-;\-* #,##0.000_-;_-* &quot;-&quot;???_-;_-@_-"/>
    <numFmt numFmtId="173" formatCode="_-* #,##0.000000_-;\-* #,##0.000000_-;_-* &quot;-&quot;??????_-;_-@_-"/>
    <numFmt numFmtId="174" formatCode="_-&quot;£&quot;* #,##0.00000_-;\-&quot;£&quot;* #,##0.00000_-;_-&quot;£&quot;* &quot;-&quot;?????_-;_-@_-"/>
    <numFmt numFmtId="175" formatCode="&quot;£&quot;#,##0.000000"/>
    <numFmt numFmtId="176" formatCode="&quot;£&quot;#,##0.000"/>
    <numFmt numFmtId="177" formatCode="#,##0.000000"/>
    <numFmt numFmtId="178" formatCode="_-* #,##0.00000_-;\-* #,##0.00000_-;_-* &quot;-&quot;?????_-;_-@_-"/>
    <numFmt numFmtId="179" formatCode="&quot;£&quot;#,##0"/>
    <numFmt numFmtId="180" formatCode="&quot;Yes&quot;;&quot;Yes&quot;;&quot;No&quot;"/>
    <numFmt numFmtId="181" formatCode="&quot;True&quot;;&quot;True&quot;;&quot;False&quot;"/>
    <numFmt numFmtId="182" formatCode="&quot;On&quot;;&quot;On&quot;;&quot;Off&quot;"/>
    <numFmt numFmtId="183" formatCode="[$€-2]\ #,##0.00_);[Red]\([$€-2]\ #,##0.00\)"/>
  </numFmts>
  <fonts count="53">
    <font>
      <sz val="10"/>
      <name val="Arial"/>
      <family val="0"/>
    </font>
    <font>
      <b/>
      <sz val="10"/>
      <name val="Arial"/>
      <family val="2"/>
    </font>
    <font>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1"/>
      <name val="Calibri"/>
      <family val="2"/>
    </font>
    <font>
      <sz val="9"/>
      <name val="Calibri"/>
      <family val="2"/>
    </font>
    <font>
      <b/>
      <sz val="8"/>
      <color indexed="10"/>
      <name val="Calibri"/>
      <family val="2"/>
    </font>
    <font>
      <b/>
      <sz val="10"/>
      <name val="Calibri"/>
      <family val="2"/>
    </font>
    <font>
      <b/>
      <sz val="8"/>
      <name val="Calibri"/>
      <family val="2"/>
    </font>
    <font>
      <b/>
      <sz val="9"/>
      <name val="Calibri"/>
      <family val="2"/>
    </font>
    <font>
      <b/>
      <sz val="9"/>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Calibri"/>
      <family val="2"/>
    </font>
    <font>
      <b/>
      <sz val="9"/>
      <color rgb="FF16161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bgColor indexed="64"/>
      </patternFill>
    </fill>
    <fill>
      <patternFill patternType="solid">
        <fgColor rgb="FF1B452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0">
    <xf numFmtId="0" fontId="0" fillId="0" borderId="0" xfId="0" applyAlignment="1">
      <alignment/>
    </xf>
    <xf numFmtId="0" fontId="0" fillId="33" borderId="0" xfId="0" applyFill="1" applyAlignment="1">
      <alignment/>
    </xf>
    <xf numFmtId="0" fontId="0" fillId="33" borderId="0" xfId="0" applyFill="1" applyBorder="1" applyAlignment="1" applyProtection="1">
      <alignment/>
      <protection/>
    </xf>
    <xf numFmtId="0" fontId="0" fillId="33" borderId="0" xfId="0" applyFill="1" applyAlignment="1" applyProtection="1">
      <alignment/>
      <protection locked="0"/>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0" fontId="0" fillId="33" borderId="12" xfId="0" applyFill="1" applyBorder="1" applyAlignment="1" applyProtection="1">
      <alignment/>
      <protection locked="0"/>
    </xf>
    <xf numFmtId="0" fontId="0" fillId="33" borderId="13" xfId="0" applyFill="1" applyBorder="1" applyAlignment="1" applyProtection="1">
      <alignment/>
      <protection locked="0"/>
    </xf>
    <xf numFmtId="0" fontId="0" fillId="33" borderId="14" xfId="0" applyFill="1" applyBorder="1" applyAlignment="1" applyProtection="1">
      <alignment/>
      <protection locked="0"/>
    </xf>
    <xf numFmtId="0" fontId="0" fillId="33" borderId="0" xfId="0" applyFill="1" applyBorder="1" applyAlignment="1" applyProtection="1">
      <alignmen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horizontal="right"/>
      <protection locked="0"/>
    </xf>
    <xf numFmtId="0" fontId="1" fillId="33" borderId="0" xfId="0" applyFont="1" applyFill="1" applyAlignment="1">
      <alignment horizontal="right"/>
    </xf>
    <xf numFmtId="0" fontId="1" fillId="33" borderId="0" xfId="0" applyFont="1" applyFill="1" applyAlignment="1">
      <alignment/>
    </xf>
    <xf numFmtId="2" fontId="0" fillId="34" borderId="0" xfId="0" applyNumberFormat="1" applyFill="1" applyAlignment="1">
      <alignment/>
    </xf>
    <xf numFmtId="0" fontId="1" fillId="35" borderId="0" xfId="0" applyFont="1" applyFill="1" applyAlignment="1">
      <alignment/>
    </xf>
    <xf numFmtId="0" fontId="0" fillId="35" borderId="0" xfId="0" applyFill="1" applyAlignment="1">
      <alignment/>
    </xf>
    <xf numFmtId="44" fontId="0" fillId="34" borderId="0" xfId="0" applyNumberFormat="1" applyFill="1" applyAlignment="1">
      <alignment/>
    </xf>
    <xf numFmtId="0" fontId="0" fillId="34" borderId="0" xfId="0" applyFill="1" applyAlignment="1">
      <alignment/>
    </xf>
    <xf numFmtId="2" fontId="0" fillId="33" borderId="0" xfId="0" applyNumberFormat="1" applyFill="1" applyAlignment="1">
      <alignment/>
    </xf>
    <xf numFmtId="1" fontId="0" fillId="35" borderId="0" xfId="0" applyNumberFormat="1" applyFill="1" applyAlignment="1">
      <alignment/>
    </xf>
    <xf numFmtId="0" fontId="1" fillId="33" borderId="0" xfId="0" applyFont="1" applyFill="1" applyBorder="1" applyAlignment="1" applyProtection="1">
      <alignment/>
      <protection/>
    </xf>
    <xf numFmtId="44" fontId="0" fillId="36" borderId="18" xfId="0" applyNumberFormat="1" applyFill="1" applyBorder="1" applyAlignment="1" applyProtection="1">
      <alignment horizontal="right"/>
      <protection locked="0"/>
    </xf>
    <xf numFmtId="1" fontId="0" fillId="36" borderId="19" xfId="0" applyNumberFormat="1" applyFill="1" applyBorder="1" applyAlignment="1" applyProtection="1">
      <alignment horizontal="right"/>
      <protection locked="0"/>
    </xf>
    <xf numFmtId="2" fontId="0" fillId="36" borderId="20" xfId="0" applyNumberFormat="1" applyFill="1" applyBorder="1" applyAlignment="1" applyProtection="1">
      <alignment horizontal="right"/>
      <protection locked="0"/>
    </xf>
    <xf numFmtId="43" fontId="0" fillId="37" borderId="21" xfId="0" applyNumberFormat="1" applyFill="1" applyBorder="1" applyAlignment="1" applyProtection="1">
      <alignment horizontal="right"/>
      <protection/>
    </xf>
    <xf numFmtId="43" fontId="0" fillId="33" borderId="21" xfId="0" applyNumberFormat="1" applyFill="1" applyBorder="1" applyAlignment="1" applyProtection="1">
      <alignment horizontal="right"/>
      <protection/>
    </xf>
    <xf numFmtId="1" fontId="0" fillId="34" borderId="0" xfId="0" applyNumberFormat="1" applyFill="1" applyAlignment="1">
      <alignment/>
    </xf>
    <xf numFmtId="0" fontId="0" fillId="33" borderId="22" xfId="0" applyFill="1" applyBorder="1" applyAlignment="1" applyProtection="1">
      <alignment/>
      <protection/>
    </xf>
    <xf numFmtId="0" fontId="1" fillId="33" borderId="21" xfId="0" applyFont="1" applyFill="1" applyBorder="1" applyAlignment="1" applyProtection="1">
      <alignment/>
      <protection/>
    </xf>
    <xf numFmtId="0" fontId="1" fillId="33" borderId="0" xfId="0" applyFont="1" applyFill="1" applyBorder="1" applyAlignment="1" applyProtection="1">
      <alignment/>
      <protection locked="0"/>
    </xf>
    <xf numFmtId="0" fontId="0" fillId="33" borderId="11" xfId="0" applyFill="1" applyBorder="1" applyAlignment="1" applyProtection="1">
      <alignment horizontal="right"/>
      <protection locked="0"/>
    </xf>
    <xf numFmtId="0" fontId="0" fillId="33" borderId="0" xfId="0" applyFill="1" applyBorder="1" applyAlignment="1" applyProtection="1">
      <alignment horizontal="right"/>
      <protection locked="0"/>
    </xf>
    <xf numFmtId="0" fontId="0" fillId="33" borderId="0" xfId="0" applyFont="1" applyFill="1" applyBorder="1" applyAlignment="1" applyProtection="1">
      <alignment/>
      <protection/>
    </xf>
    <xf numFmtId="0" fontId="1" fillId="33" borderId="13" xfId="0" applyFont="1" applyFill="1" applyBorder="1" applyAlignment="1" applyProtection="1">
      <alignment/>
      <protection locked="0"/>
    </xf>
    <xf numFmtId="171" fontId="1" fillId="33" borderId="0" xfId="0" applyNumberFormat="1" applyFont="1" applyFill="1" applyBorder="1" applyAlignment="1" applyProtection="1">
      <alignment horizontal="right"/>
      <protection/>
    </xf>
    <xf numFmtId="44" fontId="0" fillId="33" borderId="0" xfId="0" applyNumberFormat="1" applyFill="1" applyBorder="1" applyAlignment="1" applyProtection="1">
      <alignment/>
      <protection locked="0"/>
    </xf>
    <xf numFmtId="44" fontId="0" fillId="33" borderId="13" xfId="0" applyNumberFormat="1" applyFill="1" applyBorder="1" applyAlignment="1" applyProtection="1">
      <alignment/>
      <protection locked="0"/>
    </xf>
    <xf numFmtId="0" fontId="0" fillId="33" borderId="16" xfId="0" applyFill="1" applyBorder="1" applyAlignment="1" applyProtection="1">
      <alignment horizontal="right"/>
      <protection locked="0"/>
    </xf>
    <xf numFmtId="0" fontId="0" fillId="33" borderId="0" xfId="0" applyFill="1" applyBorder="1" applyAlignment="1" applyProtection="1">
      <alignment horizontal="right"/>
      <protection/>
    </xf>
    <xf numFmtId="0" fontId="1" fillId="35" borderId="23" xfId="0" applyFont="1" applyFill="1" applyBorder="1" applyAlignment="1" applyProtection="1">
      <alignment/>
      <protection/>
    </xf>
    <xf numFmtId="44" fontId="1" fillId="35" borderId="24" xfId="0" applyNumberFormat="1" applyFont="1" applyFill="1" applyBorder="1" applyAlignment="1" applyProtection="1">
      <alignment/>
      <protection/>
    </xf>
    <xf numFmtId="0" fontId="1" fillId="37" borderId="0" xfId="0" applyFont="1" applyFill="1" applyAlignment="1">
      <alignment/>
    </xf>
    <xf numFmtId="0" fontId="0" fillId="37" borderId="0" xfId="0" applyFont="1" applyFill="1" applyAlignment="1">
      <alignment/>
    </xf>
    <xf numFmtId="1" fontId="1" fillId="33" borderId="0" xfId="0" applyNumberFormat="1" applyFont="1" applyFill="1" applyAlignment="1">
      <alignment/>
    </xf>
    <xf numFmtId="43" fontId="0" fillId="33" borderId="25" xfId="0" applyNumberFormat="1" applyFill="1" applyBorder="1" applyAlignment="1" applyProtection="1">
      <alignment horizontal="right"/>
      <protection/>
    </xf>
    <xf numFmtId="43" fontId="0" fillId="33" borderId="0" xfId="0" applyNumberFormat="1" applyFill="1" applyBorder="1" applyAlignment="1" applyProtection="1">
      <alignment horizontal="right"/>
      <protection/>
    </xf>
    <xf numFmtId="10" fontId="0" fillId="33" borderId="0" xfId="0" applyNumberFormat="1" applyFill="1" applyBorder="1" applyAlignment="1" applyProtection="1">
      <alignment/>
      <protection/>
    </xf>
    <xf numFmtId="2" fontId="1" fillId="33" borderId="21" xfId="0" applyNumberFormat="1" applyFont="1" applyFill="1" applyBorder="1" applyAlignment="1" applyProtection="1">
      <alignment horizontal="right"/>
      <protection/>
    </xf>
    <xf numFmtId="166" fontId="0" fillId="34" borderId="0" xfId="0" applyNumberFormat="1" applyFill="1" applyAlignment="1">
      <alignment/>
    </xf>
    <xf numFmtId="0" fontId="0" fillId="33" borderId="0" xfId="0" applyFont="1" applyFill="1" applyAlignment="1">
      <alignment/>
    </xf>
    <xf numFmtId="10" fontId="0" fillId="33" borderId="0" xfId="0" applyNumberFormat="1" applyFill="1" applyAlignment="1">
      <alignment/>
    </xf>
    <xf numFmtId="0" fontId="23" fillId="0" borderId="0" xfId="0" applyFont="1" applyAlignment="1">
      <alignment/>
    </xf>
    <xf numFmtId="0" fontId="23" fillId="0" borderId="0" xfId="0" applyFont="1" applyAlignment="1" applyProtection="1">
      <alignment/>
      <protection/>
    </xf>
    <xf numFmtId="179" fontId="23" fillId="0" borderId="0" xfId="0" applyNumberFormat="1" applyFont="1" applyAlignment="1" applyProtection="1">
      <alignment/>
      <protection/>
    </xf>
    <xf numFmtId="164" fontId="23" fillId="0" borderId="0" xfId="0" applyNumberFormat="1" applyFont="1" applyAlignment="1">
      <alignment/>
    </xf>
    <xf numFmtId="0" fontId="24" fillId="0" borderId="21" xfId="0" applyFont="1" applyBorder="1" applyAlignment="1">
      <alignment/>
    </xf>
    <xf numFmtId="179" fontId="24" fillId="0" borderId="21" xfId="0" applyNumberFormat="1" applyFont="1" applyBorder="1" applyAlignment="1" applyProtection="1">
      <alignment horizontal="center"/>
      <protection locked="0"/>
    </xf>
    <xf numFmtId="0" fontId="24" fillId="0" borderId="21" xfId="0" applyFont="1" applyBorder="1" applyAlignment="1" applyProtection="1">
      <alignment/>
      <protection/>
    </xf>
    <xf numFmtId="0" fontId="24" fillId="0" borderId="21" xfId="0" applyFont="1" applyBorder="1" applyAlignment="1" applyProtection="1">
      <alignment horizontal="center"/>
      <protection locked="0"/>
    </xf>
    <xf numFmtId="0" fontId="24" fillId="38" borderId="21" xfId="0" applyFont="1" applyFill="1" applyBorder="1" applyAlignment="1" applyProtection="1">
      <alignment/>
      <protection/>
    </xf>
    <xf numFmtId="179" fontId="24" fillId="0" borderId="26" xfId="0" applyNumberFormat="1" applyFont="1" applyBorder="1" applyAlignment="1" applyProtection="1">
      <alignment horizontal="left"/>
      <protection locked="0"/>
    </xf>
    <xf numFmtId="0" fontId="24" fillId="0" borderId="0" xfId="0" applyFont="1" applyAlignment="1">
      <alignment/>
    </xf>
    <xf numFmtId="179" fontId="24" fillId="0" borderId="0" xfId="0" applyNumberFormat="1" applyFont="1" applyAlignment="1">
      <alignment horizontal="center"/>
    </xf>
    <xf numFmtId="179" fontId="24" fillId="38" borderId="21" xfId="0" applyNumberFormat="1" applyFont="1" applyFill="1" applyBorder="1" applyAlignment="1" applyProtection="1">
      <alignment horizontal="center"/>
      <protection locked="0"/>
    </xf>
    <xf numFmtId="0" fontId="36" fillId="39" borderId="26" xfId="0" applyFont="1" applyFill="1" applyBorder="1" applyAlignment="1" applyProtection="1">
      <alignment/>
      <protection/>
    </xf>
    <xf numFmtId="0" fontId="24" fillId="39" borderId="27" xfId="0" applyFont="1" applyFill="1" applyBorder="1" applyAlignment="1" applyProtection="1">
      <alignment/>
      <protection/>
    </xf>
    <xf numFmtId="0" fontId="33" fillId="39" borderId="27" xfId="0" applyFont="1" applyFill="1" applyBorder="1" applyAlignment="1" applyProtection="1">
      <alignment/>
      <protection/>
    </xf>
    <xf numFmtId="0" fontId="36" fillId="39" borderId="21" xfId="0" applyFont="1" applyFill="1" applyBorder="1" applyAlignment="1" applyProtection="1">
      <alignment/>
      <protection/>
    </xf>
    <xf numFmtId="179" fontId="36" fillId="39" borderId="21" xfId="0" applyNumberFormat="1" applyFont="1" applyFill="1" applyBorder="1" applyAlignment="1" applyProtection="1">
      <alignment horizontal="center"/>
      <protection/>
    </xf>
    <xf numFmtId="164" fontId="36" fillId="39" borderId="21" xfId="0" applyNumberFormat="1" applyFont="1" applyFill="1" applyBorder="1" applyAlignment="1" applyProtection="1">
      <alignment horizontal="center"/>
      <protection/>
    </xf>
    <xf numFmtId="0" fontId="36" fillId="39" borderId="26" xfId="0" applyFont="1" applyFill="1" applyBorder="1" applyAlignment="1" applyProtection="1">
      <alignment horizontal="left"/>
      <protection/>
    </xf>
    <xf numFmtId="0" fontId="36" fillId="39" borderId="27" xfId="0" applyFont="1" applyFill="1" applyBorder="1" applyAlignment="1" applyProtection="1">
      <alignment horizontal="left"/>
      <protection/>
    </xf>
    <xf numFmtId="179" fontId="32" fillId="0" borderId="21" xfId="0" applyNumberFormat="1" applyFont="1" applyBorder="1" applyAlignment="1" applyProtection="1">
      <alignment horizontal="center"/>
      <protection locked="0"/>
    </xf>
    <xf numFmtId="0" fontId="25" fillId="0" borderId="0" xfId="0" applyFont="1" applyAlignment="1">
      <alignment horizontal="left"/>
    </xf>
    <xf numFmtId="0" fontId="51" fillId="0" borderId="0" xfId="0" applyFont="1" applyAlignment="1">
      <alignment/>
    </xf>
    <xf numFmtId="0" fontId="27" fillId="0" borderId="0" xfId="0" applyFont="1" applyAlignment="1">
      <alignment/>
    </xf>
    <xf numFmtId="0" fontId="28" fillId="0" borderId="0" xfId="0" applyFont="1" applyAlignment="1">
      <alignment horizontal="center" vertical="top" wrapText="1"/>
    </xf>
    <xf numFmtId="0" fontId="2" fillId="0" borderId="0" xfId="0" applyFont="1" applyAlignment="1">
      <alignment wrapText="1"/>
    </xf>
    <xf numFmtId="0" fontId="29" fillId="0" borderId="0" xfId="0" applyFont="1" applyAlignment="1">
      <alignment horizontal="left" vertical="top" wrapText="1"/>
    </xf>
    <xf numFmtId="0" fontId="3" fillId="0" borderId="0" xfId="0" applyFont="1" applyAlignment="1">
      <alignment horizontal="left" wrapText="1"/>
    </xf>
    <xf numFmtId="0" fontId="36" fillId="39" borderId="26" xfId="0" applyFont="1" applyFill="1" applyBorder="1" applyAlignment="1">
      <alignment/>
    </xf>
    <xf numFmtId="0" fontId="36" fillId="39" borderId="27" xfId="0" applyFont="1" applyFill="1" applyBorder="1" applyAlignment="1">
      <alignment/>
    </xf>
    <xf numFmtId="10" fontId="24" fillId="0" borderId="26" xfId="0" applyNumberFormat="1" applyFont="1" applyBorder="1" applyAlignment="1" applyProtection="1">
      <alignment horizontal="center"/>
      <protection/>
    </xf>
    <xf numFmtId="0" fontId="0" fillId="0" borderId="27" xfId="0" applyBorder="1" applyAlignment="1" applyProtection="1">
      <alignment/>
      <protection/>
    </xf>
    <xf numFmtId="0" fontId="52" fillId="0" borderId="0" xfId="0" applyFont="1" applyAlignment="1">
      <alignment horizontal="left" vertical="center" wrapText="1"/>
    </xf>
    <xf numFmtId="0" fontId="29" fillId="0" borderId="0" xfId="0" applyFont="1" applyAlignment="1">
      <alignment horizontal="left" wrapText="1"/>
    </xf>
    <xf numFmtId="0" fontId="3"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47625</xdr:rowOff>
    </xdr:from>
    <xdr:to>
      <xdr:col>1</xdr:col>
      <xdr:colOff>2419350</xdr:colOff>
      <xdr:row>3</xdr:row>
      <xdr:rowOff>123825</xdr:rowOff>
    </xdr:to>
    <xdr:pic>
      <xdr:nvPicPr>
        <xdr:cNvPr id="1" name="Picture 1" descr="Logo Colour - Registered Copy"/>
        <xdr:cNvPicPr preferRelativeResize="1">
          <a:picLocks noChangeAspect="1"/>
        </xdr:cNvPicPr>
      </xdr:nvPicPr>
      <xdr:blipFill>
        <a:blip r:embed="rId1"/>
        <a:stretch>
          <a:fillRect/>
        </a:stretch>
      </xdr:blipFill>
      <xdr:spPr>
        <a:xfrm>
          <a:off x="247650" y="47625"/>
          <a:ext cx="24003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J55"/>
  <sheetViews>
    <sheetView showGridLines="0" tabSelected="1" zoomScalePageLayoutView="0" workbookViewId="0" topLeftCell="A1">
      <selection activeCell="E9" sqref="E9:F9"/>
    </sheetView>
  </sheetViews>
  <sheetFormatPr defaultColWidth="9.140625" defaultRowHeight="12.75"/>
  <cols>
    <col min="1" max="1" width="3.421875" style="54" customWidth="1"/>
    <col min="2" max="2" width="36.28125" style="54" customWidth="1"/>
    <col min="3" max="3" width="25.7109375" style="54" customWidth="1"/>
    <col min="4" max="4" width="9.140625" style="54" customWidth="1"/>
    <col min="5" max="5" width="13.00390625" style="54" customWidth="1"/>
    <col min="6" max="6" width="18.28125" style="54" customWidth="1"/>
    <col min="7" max="7" width="9.140625" style="54" customWidth="1"/>
    <col min="8" max="8" width="39.00390625" style="54" bestFit="1" customWidth="1"/>
    <col min="9" max="9" width="15.8515625" style="54" customWidth="1"/>
    <col min="10" max="10" width="0.2890625" style="54" customWidth="1"/>
    <col min="11" max="16384" width="9.140625" style="54" customWidth="1"/>
  </cols>
  <sheetData>
    <row r="2" ht="12.75">
      <c r="C2" s="77" t="s">
        <v>62</v>
      </c>
    </row>
    <row r="3" ht="12.75">
      <c r="C3" s="78" t="s">
        <v>76</v>
      </c>
    </row>
    <row r="5" spans="2:9" ht="15">
      <c r="B5" s="83" t="s">
        <v>63</v>
      </c>
      <c r="C5" s="84"/>
      <c r="E5" s="83" t="s">
        <v>73</v>
      </c>
      <c r="F5" s="84"/>
      <c r="H5" s="70" t="s">
        <v>42</v>
      </c>
      <c r="I5" s="71" t="e">
        <f>'Affordability Assessment'!D26</f>
        <v>#DIV/0!</v>
      </c>
    </row>
    <row r="6" spans="2:9" ht="15">
      <c r="B6" s="58" t="s">
        <v>60</v>
      </c>
      <c r="C6" s="59">
        <v>0</v>
      </c>
      <c r="E6" s="60" t="s">
        <v>30</v>
      </c>
      <c r="F6" s="61">
        <v>12</v>
      </c>
      <c r="H6" s="70" t="s">
        <v>23</v>
      </c>
      <c r="I6" s="71" t="e">
        <f>'Affordability Assessment'!D28</f>
        <v>#DIV/0!</v>
      </c>
    </row>
    <row r="7" spans="8:9" ht="15">
      <c r="H7" s="64"/>
      <c r="I7" s="65"/>
    </row>
    <row r="8" spans="2:9" ht="15">
      <c r="B8" s="67" t="s">
        <v>64</v>
      </c>
      <c r="C8" s="68"/>
      <c r="E8" s="83" t="s">
        <v>74</v>
      </c>
      <c r="F8" s="84"/>
      <c r="H8" s="70" t="s">
        <v>44</v>
      </c>
      <c r="I8" s="72">
        <f>'Amortisation Repayment'!E6</f>
        <v>0</v>
      </c>
    </row>
    <row r="9" spans="2:9" ht="15">
      <c r="B9" s="60" t="s">
        <v>35</v>
      </c>
      <c r="C9" s="59">
        <v>0</v>
      </c>
      <c r="E9" s="85">
        <v>0.0415</v>
      </c>
      <c r="F9" s="86"/>
      <c r="H9" s="70" t="s">
        <v>43</v>
      </c>
      <c r="I9" s="72">
        <f>'Amortisation Repayment'!F6</f>
        <v>0</v>
      </c>
    </row>
    <row r="10" spans="2:3" ht="15">
      <c r="B10" s="60" t="s">
        <v>36</v>
      </c>
      <c r="C10" s="59">
        <v>0</v>
      </c>
    </row>
    <row r="11" spans="5:10" ht="12.75">
      <c r="E11" s="87" t="s">
        <v>75</v>
      </c>
      <c r="F11" s="88"/>
      <c r="G11" s="88"/>
      <c r="H11" s="88"/>
      <c r="I11" s="88"/>
      <c r="J11" s="88"/>
    </row>
    <row r="12" spans="2:10" ht="15">
      <c r="B12" s="67" t="s">
        <v>65</v>
      </c>
      <c r="C12" s="69"/>
      <c r="E12" s="88"/>
      <c r="F12" s="88"/>
      <c r="G12" s="88"/>
      <c r="H12" s="88"/>
      <c r="I12" s="88"/>
      <c r="J12" s="88"/>
    </row>
    <row r="13" spans="2:10" ht="13.5" customHeight="1">
      <c r="B13" s="62" t="s">
        <v>50</v>
      </c>
      <c r="C13" s="66">
        <v>0</v>
      </c>
      <c r="E13" s="88"/>
      <c r="F13" s="88"/>
      <c r="G13" s="88"/>
      <c r="H13" s="88"/>
      <c r="I13" s="88"/>
      <c r="J13" s="88"/>
    </row>
    <row r="14" spans="2:10" ht="15">
      <c r="B14" s="60" t="s">
        <v>58</v>
      </c>
      <c r="C14" s="59">
        <v>0</v>
      </c>
      <c r="E14" s="89"/>
      <c r="F14" s="89"/>
      <c r="G14" s="89"/>
      <c r="H14" s="89"/>
      <c r="I14" s="89"/>
      <c r="J14" s="89"/>
    </row>
    <row r="15" spans="2:10" ht="15">
      <c r="B15" s="60" t="s">
        <v>53</v>
      </c>
      <c r="C15" s="59">
        <v>0</v>
      </c>
      <c r="E15" s="76"/>
      <c r="F15" s="76"/>
      <c r="G15" s="76"/>
      <c r="H15" s="76"/>
      <c r="I15" s="76"/>
      <c r="J15" s="76"/>
    </row>
    <row r="16" spans="2:10" ht="15" customHeight="1">
      <c r="B16" s="60" t="s">
        <v>55</v>
      </c>
      <c r="C16" s="59">
        <v>0</v>
      </c>
      <c r="E16" s="81" t="s">
        <v>61</v>
      </c>
      <c r="F16" s="82"/>
      <c r="G16" s="82"/>
      <c r="H16" s="82"/>
      <c r="I16" s="82"/>
      <c r="J16" s="76"/>
    </row>
    <row r="17" spans="2:10" ht="15">
      <c r="B17" s="60" t="s">
        <v>48</v>
      </c>
      <c r="C17" s="59">
        <v>0</v>
      </c>
      <c r="E17" s="82"/>
      <c r="F17" s="82"/>
      <c r="G17" s="82"/>
      <c r="H17" s="82"/>
      <c r="I17" s="82"/>
      <c r="J17" s="76"/>
    </row>
    <row r="18" spans="2:10" ht="15">
      <c r="B18" s="60" t="s">
        <v>56</v>
      </c>
      <c r="C18" s="59">
        <v>0</v>
      </c>
      <c r="E18" s="81"/>
      <c r="F18" s="82"/>
      <c r="G18" s="82"/>
      <c r="H18" s="82"/>
      <c r="I18" s="82"/>
      <c r="J18" s="76"/>
    </row>
    <row r="19" spans="2:10" ht="15">
      <c r="B19" s="60" t="s">
        <v>66</v>
      </c>
      <c r="C19" s="59">
        <v>0</v>
      </c>
      <c r="E19" s="82"/>
      <c r="F19" s="82"/>
      <c r="G19" s="82"/>
      <c r="H19" s="82"/>
      <c r="I19" s="82"/>
      <c r="J19" s="76"/>
    </row>
    <row r="20" spans="2:3" ht="15">
      <c r="B20" s="60" t="s">
        <v>46</v>
      </c>
      <c r="C20" s="59">
        <v>0</v>
      </c>
    </row>
    <row r="21" spans="2:3" ht="15">
      <c r="B21" s="60" t="s">
        <v>54</v>
      </c>
      <c r="C21" s="59">
        <v>0</v>
      </c>
    </row>
    <row r="22" spans="2:3" ht="15">
      <c r="B22" s="60" t="s">
        <v>57</v>
      </c>
      <c r="C22" s="59">
        <v>0</v>
      </c>
    </row>
    <row r="23" spans="2:3" ht="15">
      <c r="B23" s="60" t="s">
        <v>47</v>
      </c>
      <c r="C23" s="59">
        <v>0</v>
      </c>
    </row>
    <row r="24" spans="2:9" ht="15">
      <c r="B24" s="67" t="s">
        <v>67</v>
      </c>
      <c r="C24" s="69"/>
      <c r="E24" s="79"/>
      <c r="F24" s="80"/>
      <c r="G24" s="80"/>
      <c r="H24" s="80"/>
      <c r="I24" s="80"/>
    </row>
    <row r="25" spans="2:9" ht="15">
      <c r="B25" s="60" t="s">
        <v>31</v>
      </c>
      <c r="C25" s="59">
        <v>0</v>
      </c>
      <c r="E25" s="80"/>
      <c r="F25" s="80"/>
      <c r="G25" s="80"/>
      <c r="H25" s="80"/>
      <c r="I25" s="80"/>
    </row>
    <row r="26" spans="2:3" ht="15">
      <c r="B26" s="60" t="s">
        <v>32</v>
      </c>
      <c r="C26" s="59">
        <v>0</v>
      </c>
    </row>
    <row r="27" spans="2:3" ht="15">
      <c r="B27" s="60" t="s">
        <v>33</v>
      </c>
      <c r="C27" s="59">
        <v>0</v>
      </c>
    </row>
    <row r="28" spans="2:3" ht="15">
      <c r="B28" s="60" t="s">
        <v>49</v>
      </c>
      <c r="C28" s="59">
        <v>0</v>
      </c>
    </row>
    <row r="29" spans="2:3" ht="15">
      <c r="B29" s="60" t="s">
        <v>34</v>
      </c>
      <c r="C29" s="59">
        <v>0</v>
      </c>
    </row>
    <row r="30" spans="2:3" ht="15">
      <c r="B30" s="67" t="s">
        <v>68</v>
      </c>
      <c r="C30" s="69"/>
    </row>
    <row r="31" spans="2:3" ht="15">
      <c r="B31" s="60" t="s">
        <v>37</v>
      </c>
      <c r="C31" s="75">
        <v>0</v>
      </c>
    </row>
    <row r="32" spans="2:3" ht="15">
      <c r="B32" s="60" t="s">
        <v>38</v>
      </c>
      <c r="C32" s="75">
        <v>0</v>
      </c>
    </row>
    <row r="33" spans="2:3" ht="15">
      <c r="B33" s="60" t="s">
        <v>39</v>
      </c>
      <c r="C33" s="75">
        <v>0</v>
      </c>
    </row>
    <row r="34" spans="2:3" ht="15">
      <c r="B34" s="60" t="s">
        <v>34</v>
      </c>
      <c r="C34" s="75">
        <v>0</v>
      </c>
    </row>
    <row r="35" spans="2:3" ht="15">
      <c r="B35" s="67" t="s">
        <v>69</v>
      </c>
      <c r="C35" s="69"/>
    </row>
    <row r="36" spans="2:3" ht="15">
      <c r="B36" s="60" t="s">
        <v>52</v>
      </c>
      <c r="C36" s="75">
        <v>0</v>
      </c>
    </row>
    <row r="37" spans="2:3" ht="15">
      <c r="B37" s="60" t="s">
        <v>40</v>
      </c>
      <c r="C37" s="75">
        <v>0</v>
      </c>
    </row>
    <row r="38" spans="2:3" ht="15">
      <c r="B38" s="60" t="s">
        <v>70</v>
      </c>
      <c r="C38" s="75">
        <v>0</v>
      </c>
    </row>
    <row r="39" spans="2:3" ht="15">
      <c r="B39" s="60" t="s">
        <v>51</v>
      </c>
      <c r="C39" s="75">
        <v>0</v>
      </c>
    </row>
    <row r="40" spans="2:3" ht="15">
      <c r="B40" s="73" t="s">
        <v>71</v>
      </c>
      <c r="C40" s="74" t="s">
        <v>59</v>
      </c>
    </row>
    <row r="41" spans="2:3" ht="15">
      <c r="B41" s="63"/>
      <c r="C41" s="59">
        <v>0</v>
      </c>
    </row>
    <row r="42" spans="2:3" ht="15">
      <c r="B42" s="73" t="s">
        <v>72</v>
      </c>
      <c r="C42" s="74" t="s">
        <v>59</v>
      </c>
    </row>
    <row r="43" spans="2:3" ht="15">
      <c r="B43" s="63"/>
      <c r="C43" s="59">
        <v>0</v>
      </c>
    </row>
    <row r="50" spans="2:3" ht="12.75" customHeight="1" hidden="1">
      <c r="B50" s="55" t="s">
        <v>45</v>
      </c>
      <c r="C50" s="56">
        <f>B43*3%</f>
        <v>0</v>
      </c>
    </row>
    <row r="51" spans="2:3" ht="12.75" customHeight="1" hidden="1">
      <c r="B51" s="55" t="s">
        <v>14</v>
      </c>
      <c r="C51" s="56">
        <f>SUM(C13+C14+C15+C16+C17+C18+C19+C20+C21+C22+C23+C25+C26+C27+C28+C29+C31+C32+C33+C34+C36+C37+C38+C39+C41+C43+C50)</f>
        <v>0</v>
      </c>
    </row>
    <row r="52" spans="2:3" ht="13.5" customHeight="1" hidden="1">
      <c r="B52" s="55"/>
      <c r="C52" s="55"/>
    </row>
    <row r="53" spans="2:3" ht="12.75" hidden="1">
      <c r="B53" s="55" t="s">
        <v>41</v>
      </c>
      <c r="C53" s="56">
        <f>SUM(C9+C10)</f>
        <v>0</v>
      </c>
    </row>
    <row r="54" ht="12.75">
      <c r="B54" s="55"/>
    </row>
    <row r="55" ht="17.25" customHeight="1">
      <c r="G55" s="57"/>
    </row>
  </sheetData>
  <sheetProtection sheet="1"/>
  <mergeCells count="8">
    <mergeCell ref="E24:I25"/>
    <mergeCell ref="E18:I19"/>
    <mergeCell ref="B5:C5"/>
    <mergeCell ref="E5:F5"/>
    <mergeCell ref="E8:F8"/>
    <mergeCell ref="E9:F9"/>
    <mergeCell ref="E11:J14"/>
    <mergeCell ref="E16:I17"/>
  </mergeCells>
  <conditionalFormatting sqref="I5">
    <cfRule type="containsErrors" priority="3" dxfId="9" stopIfTrue="1">
      <formula>ISERROR(I5)</formula>
    </cfRule>
  </conditionalFormatting>
  <dataValidations count="1">
    <dataValidation type="list" allowBlank="1" showInputMessage="1" showErrorMessage="1" sqref="F6">
      <formula1>"1,2,3,4,5,6,7,8,9,10,11,12,13,14,15,16,17,18,19,20,21,22,23,24,25,26,27,28,29,30"</formula1>
    </dataValidation>
  </dataValidations>
  <printOptions/>
  <pageMargins left="0.7" right="0.7" top="0.75" bottom="0.75" header="0.3" footer="0.3"/>
  <pageSetup fitToHeight="1" fitToWidth="1"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dimension ref="B2:H36"/>
  <sheetViews>
    <sheetView zoomScalePageLayoutView="0" workbookViewId="0" topLeftCell="A1">
      <selection activeCell="D8" sqref="D8"/>
    </sheetView>
  </sheetViews>
  <sheetFormatPr defaultColWidth="9.140625" defaultRowHeight="12.75"/>
  <cols>
    <col min="1" max="1" width="1.57421875" style="3" customWidth="1"/>
    <col min="2" max="2" width="2.8515625" style="3" customWidth="1"/>
    <col min="3" max="3" width="27.7109375" style="3" customWidth="1"/>
    <col min="4" max="4" width="15.421875" style="13" bestFit="1" customWidth="1"/>
    <col min="5" max="5" width="9.140625" style="3" hidden="1" customWidth="1"/>
    <col min="6" max="6" width="12.28125" style="3" bestFit="1" customWidth="1"/>
    <col min="7" max="7" width="2.7109375" style="3" customWidth="1"/>
    <col min="8" max="8" width="4.8515625" style="3" customWidth="1"/>
    <col min="9" max="16384" width="9.140625" style="3" customWidth="1"/>
  </cols>
  <sheetData>
    <row r="1" ht="13.5" thickBot="1"/>
    <row r="2" spans="2:8" ht="13.5" thickBot="1">
      <c r="B2" s="4"/>
      <c r="C2" s="5"/>
      <c r="D2" s="33"/>
      <c r="E2" s="5"/>
      <c r="F2" s="5"/>
      <c r="G2" s="6"/>
      <c r="H2" s="9"/>
    </row>
    <row r="3" spans="2:8" ht="12.75">
      <c r="B3" s="8"/>
      <c r="C3" s="2" t="s">
        <v>16</v>
      </c>
      <c r="D3" s="24">
        <f>'Affordability Calculator'!C6</f>
        <v>0</v>
      </c>
      <c r="E3" s="2"/>
      <c r="F3" s="2"/>
      <c r="G3" s="7"/>
      <c r="H3" s="9"/>
    </row>
    <row r="4" spans="2:8" ht="12.75">
      <c r="B4" s="8"/>
      <c r="C4" s="35" t="s">
        <v>21</v>
      </c>
      <c r="D4" s="25">
        <f>'Affordability Calculator'!F6</f>
        <v>12</v>
      </c>
      <c r="E4" s="2">
        <f>SUM(D4*12)</f>
        <v>144</v>
      </c>
      <c r="F4" s="2"/>
      <c r="G4" s="7"/>
      <c r="H4" s="9"/>
    </row>
    <row r="5" spans="2:8" ht="13.5" thickBot="1">
      <c r="B5" s="8"/>
      <c r="C5" s="35" t="s">
        <v>22</v>
      </c>
      <c r="D5" s="26">
        <v>7.65</v>
      </c>
      <c r="E5" s="49">
        <f>D5/100</f>
        <v>0.0765</v>
      </c>
      <c r="F5" s="2"/>
      <c r="G5" s="7"/>
      <c r="H5" s="9"/>
    </row>
    <row r="6" spans="2:8" ht="12.75">
      <c r="B6" s="8"/>
      <c r="C6" s="2"/>
      <c r="D6" s="41"/>
      <c r="E6" s="2"/>
      <c r="F6" s="2"/>
      <c r="G6" s="7"/>
      <c r="H6" s="9"/>
    </row>
    <row r="7" spans="2:8" ht="12.75">
      <c r="B7" s="8"/>
      <c r="C7" s="2" t="s">
        <v>15</v>
      </c>
      <c r="D7" s="27">
        <f>'Affordability Calculator'!C53</f>
        <v>0</v>
      </c>
      <c r="E7" s="2"/>
      <c r="F7" s="2"/>
      <c r="G7" s="7"/>
      <c r="H7" s="9"/>
    </row>
    <row r="8" spans="2:8" ht="12.75">
      <c r="B8" s="8"/>
      <c r="C8" s="2" t="s">
        <v>14</v>
      </c>
      <c r="D8" s="27">
        <f>'Affordability Calculator'!C51</f>
        <v>0</v>
      </c>
      <c r="E8" s="2"/>
      <c r="F8" s="2"/>
      <c r="G8" s="7"/>
      <c r="H8" s="9"/>
    </row>
    <row r="9" spans="2:8" ht="12.75">
      <c r="B9" s="8"/>
      <c r="C9" s="2" t="s">
        <v>13</v>
      </c>
      <c r="D9" s="28">
        <f>SUM(D7-D8)</f>
        <v>0</v>
      </c>
      <c r="E9" s="2"/>
      <c r="F9" s="2"/>
      <c r="G9" s="7"/>
      <c r="H9" s="9"/>
    </row>
    <row r="10" spans="2:8" ht="12.75">
      <c r="B10" s="8"/>
      <c r="C10" s="2"/>
      <c r="D10" s="47"/>
      <c r="E10" s="2"/>
      <c r="F10" s="2"/>
      <c r="G10" s="7"/>
      <c r="H10" s="9"/>
    </row>
    <row r="11" spans="2:8" ht="12.75">
      <c r="B11" s="8"/>
      <c r="C11" s="2" t="s">
        <v>12</v>
      </c>
      <c r="D11" s="28">
        <f>SUM(D9*0.90909)</f>
        <v>0</v>
      </c>
      <c r="E11" s="2"/>
      <c r="F11" s="2"/>
      <c r="G11" s="7"/>
      <c r="H11" s="9"/>
    </row>
    <row r="12" spans="2:8" ht="12.75">
      <c r="B12" s="8"/>
      <c r="C12" s="2"/>
      <c r="D12" s="48"/>
      <c r="E12" s="2"/>
      <c r="F12" s="2"/>
      <c r="G12" s="7"/>
      <c r="H12" s="9"/>
    </row>
    <row r="13" spans="2:8" ht="12.75">
      <c r="B13" s="8"/>
      <c r="C13" s="2"/>
      <c r="D13" s="48"/>
      <c r="E13" s="2"/>
      <c r="F13" s="2"/>
      <c r="G13" s="7"/>
      <c r="H13" s="9"/>
    </row>
    <row r="14" spans="2:8" ht="12.75">
      <c r="B14" s="8"/>
      <c r="C14" s="35" t="s">
        <v>24</v>
      </c>
      <c r="D14" s="28">
        <f>Amortisation!E6</f>
        <v>0</v>
      </c>
      <c r="E14" s="2"/>
      <c r="F14" s="2"/>
      <c r="G14" s="7"/>
      <c r="H14" s="9"/>
    </row>
    <row r="15" spans="2:8" ht="12.75">
      <c r="B15" s="8"/>
      <c r="C15" s="35" t="s">
        <v>25</v>
      </c>
      <c r="D15" s="28">
        <f>Amortisation!F6</f>
        <v>0</v>
      </c>
      <c r="E15" s="2"/>
      <c r="F15" s="2"/>
      <c r="G15" s="7"/>
      <c r="H15" s="9"/>
    </row>
    <row r="16" spans="2:8" ht="12.75">
      <c r="B16" s="8"/>
      <c r="C16" s="2"/>
      <c r="D16" s="41"/>
      <c r="E16" s="2"/>
      <c r="F16" s="2"/>
      <c r="G16" s="7"/>
      <c r="H16" s="9"/>
    </row>
    <row r="17" spans="2:8" ht="12.75">
      <c r="B17" s="8"/>
      <c r="C17" s="2" t="s">
        <v>11</v>
      </c>
      <c r="D17" s="50" t="e">
        <f>SUM(D11/D14)*100</f>
        <v>#DIV/0!</v>
      </c>
      <c r="E17" s="30"/>
      <c r="F17" s="31" t="e">
        <f>IF(D17&gt;=99.999999,"Pass","Fail")</f>
        <v>#DIV/0!</v>
      </c>
      <c r="G17" s="36"/>
      <c r="H17" s="32"/>
    </row>
    <row r="18" spans="2:8" ht="12.75">
      <c r="B18" s="8"/>
      <c r="C18" s="2" t="s">
        <v>10</v>
      </c>
      <c r="D18" s="50" t="e">
        <f>SUM(D11/D15)*100</f>
        <v>#DIV/0!</v>
      </c>
      <c r="E18" s="30"/>
      <c r="F18" s="31" t="e">
        <f>IF(D18&gt;=99.999999,"Pass","Fail")</f>
        <v>#DIV/0!</v>
      </c>
      <c r="G18" s="36"/>
      <c r="H18" s="32"/>
    </row>
    <row r="19" spans="2:8" ht="12.75">
      <c r="B19" s="8"/>
      <c r="C19" s="2"/>
      <c r="D19" s="34"/>
      <c r="E19" s="9"/>
      <c r="F19" s="9"/>
      <c r="G19" s="7"/>
      <c r="H19" s="9"/>
    </row>
    <row r="20" spans="2:8" ht="12.75" hidden="1">
      <c r="B20" s="8"/>
      <c r="C20" s="23" t="s">
        <v>26</v>
      </c>
      <c r="D20" s="37" t="e">
        <f>SUM(D3*D17)/100</f>
        <v>#DIV/0!</v>
      </c>
      <c r="E20" s="9">
        <v>2</v>
      </c>
      <c r="F20" s="38" t="e">
        <f>ROUNDDOWN(D20,E20)</f>
        <v>#DIV/0!</v>
      </c>
      <c r="G20" s="39"/>
      <c r="H20" s="38"/>
    </row>
    <row r="21" spans="2:8" ht="12.75" hidden="1">
      <c r="B21" s="8"/>
      <c r="C21" s="2"/>
      <c r="D21" s="37"/>
      <c r="E21" s="9"/>
      <c r="F21" s="38"/>
      <c r="G21" s="39"/>
      <c r="H21" s="38"/>
    </row>
    <row r="22" spans="2:8" ht="12.75" hidden="1">
      <c r="B22" s="8"/>
      <c r="C22" s="23" t="s">
        <v>23</v>
      </c>
      <c r="D22" s="37" t="e">
        <f>SUM(D3*D18)/100</f>
        <v>#DIV/0!</v>
      </c>
      <c r="E22" s="9">
        <v>2</v>
      </c>
      <c r="F22" s="38" t="e">
        <f>ROUNDDOWN(D22,E22)</f>
        <v>#DIV/0!</v>
      </c>
      <c r="G22" s="39"/>
      <c r="H22" s="38"/>
    </row>
    <row r="23" spans="2:8" ht="12.75" hidden="1">
      <c r="B23" s="8"/>
      <c r="C23" s="9"/>
      <c r="D23" s="34"/>
      <c r="E23" s="9"/>
      <c r="F23" s="9"/>
      <c r="G23" s="7"/>
      <c r="H23" s="9"/>
    </row>
    <row r="24" spans="2:8" ht="12.75" hidden="1">
      <c r="B24" s="8"/>
      <c r="C24" s="9"/>
      <c r="D24" s="34"/>
      <c r="E24" s="9"/>
      <c r="F24" s="9"/>
      <c r="G24" s="7"/>
      <c r="H24" s="9"/>
    </row>
    <row r="25" spans="2:8" ht="13.5" thickBot="1">
      <c r="B25" s="8"/>
      <c r="C25" s="9"/>
      <c r="D25" s="34"/>
      <c r="E25" s="9"/>
      <c r="F25" s="9"/>
      <c r="G25" s="7"/>
      <c r="H25" s="9"/>
    </row>
    <row r="26" spans="2:8" ht="13.5" thickBot="1">
      <c r="B26" s="8"/>
      <c r="C26" s="42" t="s">
        <v>27</v>
      </c>
      <c r="D26" s="43" t="e">
        <f>ROUNDDOWN(D20,E20)</f>
        <v>#DIV/0!</v>
      </c>
      <c r="E26" s="37"/>
      <c r="F26" s="9"/>
      <c r="G26" s="7"/>
      <c r="H26" s="9"/>
    </row>
    <row r="27" spans="2:8" ht="13.5" thickBot="1">
      <c r="B27" s="8"/>
      <c r="C27" s="2"/>
      <c r="D27" s="2"/>
      <c r="E27" s="37"/>
      <c r="F27" s="9"/>
      <c r="G27" s="7"/>
      <c r="H27" s="9"/>
    </row>
    <row r="28" spans="2:8" ht="13.5" thickBot="1">
      <c r="B28" s="8"/>
      <c r="C28" s="42" t="s">
        <v>28</v>
      </c>
      <c r="D28" s="43" t="e">
        <f>ROUNDDOWN(D22,E22)</f>
        <v>#DIV/0!</v>
      </c>
      <c r="E28" s="37"/>
      <c r="F28" s="9"/>
      <c r="G28" s="7"/>
      <c r="H28" s="9"/>
    </row>
    <row r="29" spans="2:8" ht="13.5" thickBot="1">
      <c r="B29" s="10"/>
      <c r="C29" s="11"/>
      <c r="D29" s="40"/>
      <c r="E29" s="11"/>
      <c r="F29" s="11"/>
      <c r="G29" s="12"/>
      <c r="H29" s="9"/>
    </row>
    <row r="36" ht="12.75">
      <c r="F36" s="3" t="s">
        <v>29</v>
      </c>
    </row>
  </sheetData>
  <sheetProtection sheet="1"/>
  <conditionalFormatting sqref="E17">
    <cfRule type="expression" priority="40" dxfId="0" stopIfTrue="1">
      <formula>"IF$B$15&gt;100=""Pass"""</formula>
    </cfRule>
  </conditionalFormatting>
  <conditionalFormatting sqref="D18">
    <cfRule type="cellIs" priority="34" dxfId="1" operator="lessThan" stopIfTrue="1">
      <formula>100</formula>
    </cfRule>
    <cfRule type="cellIs" priority="35" dxfId="0" operator="greaterThanOrEqual" stopIfTrue="1">
      <formula>100</formula>
    </cfRule>
  </conditionalFormatting>
  <conditionalFormatting sqref="D17">
    <cfRule type="cellIs" priority="32" dxfId="1" operator="lessThan" stopIfTrue="1">
      <formula>100</formula>
    </cfRule>
    <cfRule type="cellIs" priority="33" dxfId="0" operator="greaterThanOrEqual" stopIfTrue="1">
      <formula>100</formula>
    </cfRule>
  </conditionalFormatting>
  <conditionalFormatting sqref="F17:H17">
    <cfRule type="cellIs" priority="12" dxfId="1" operator="equal" stopIfTrue="1">
      <formula>"Fail"</formula>
    </cfRule>
    <cfRule type="cellIs" priority="13" dxfId="0" operator="equal" stopIfTrue="1">
      <formula>"Pass"</formula>
    </cfRule>
  </conditionalFormatting>
  <conditionalFormatting sqref="F18:H18">
    <cfRule type="cellIs" priority="10" dxfId="1" operator="equal" stopIfTrue="1">
      <formula>"Fail"</formula>
    </cfRule>
    <cfRule type="cellIs" priority="11" dxfId="0" operator="equal" stopIfTrue="1">
      <formula>"Pass"</formula>
    </cfRule>
  </conditionalFormatting>
  <printOptions/>
  <pageMargins left="0.7" right="0.7" top="0.75" bottom="0.75" header="0.3" footer="0.3"/>
  <pageSetup horizontalDpi="600" verticalDpi="600" orientation="portrait" paperSize="9" r:id="rId1"/>
  <ignoredErrors>
    <ignoredError sqref="D14:F16 E18 E17" evalError="1"/>
    <ignoredError sqref="F17:F18 E4" unlockedFormula="1"/>
  </ignoredErrors>
</worksheet>
</file>

<file path=xl/worksheets/sheet3.xml><?xml version="1.0" encoding="utf-8"?>
<worksheet xmlns="http://schemas.openxmlformats.org/spreadsheetml/2006/main" xmlns:r="http://schemas.openxmlformats.org/officeDocument/2006/relationships">
  <dimension ref="A3:P17"/>
  <sheetViews>
    <sheetView zoomScalePageLayoutView="0" workbookViewId="0" topLeftCell="A1">
      <selection activeCell="K4" sqref="K4"/>
    </sheetView>
  </sheetViews>
  <sheetFormatPr defaultColWidth="9.140625" defaultRowHeight="12.75"/>
  <cols>
    <col min="1" max="1" width="6.28125" style="1" customWidth="1"/>
    <col min="2" max="2" width="0" style="1" hidden="1" customWidth="1"/>
    <col min="3" max="3" width="10.28125" style="1" hidden="1" customWidth="1"/>
    <col min="4" max="4" width="0" style="1" hidden="1" customWidth="1"/>
    <col min="5" max="5" width="10.8515625" style="1" customWidth="1"/>
    <col min="6" max="6" width="11.421875" style="1" customWidth="1"/>
    <col min="7" max="7" width="9.140625" style="1" customWidth="1"/>
    <col min="8" max="8" width="12.28125" style="1" bestFit="1" customWidth="1"/>
    <col min="9" max="11" width="9.140625" style="1" customWidth="1"/>
    <col min="12" max="12" width="9.57421875" style="1" bestFit="1" customWidth="1"/>
    <col min="13" max="13" width="13.140625" style="1" customWidth="1"/>
    <col min="14" max="16384" width="9.140625" style="1" customWidth="1"/>
  </cols>
  <sheetData>
    <row r="3" spans="1:15" ht="12.75">
      <c r="A3" s="14"/>
      <c r="B3" s="14" t="s">
        <v>0</v>
      </c>
      <c r="C3" s="14" t="s">
        <v>1</v>
      </c>
      <c r="D3" s="14" t="s">
        <v>2</v>
      </c>
      <c r="E3" s="14" t="s">
        <v>0</v>
      </c>
      <c r="F3" s="14" t="s">
        <v>3</v>
      </c>
      <c r="G3" s="14" t="s">
        <v>4</v>
      </c>
      <c r="H3" s="14" t="s">
        <v>5</v>
      </c>
      <c r="J3" s="15" t="s">
        <v>6</v>
      </c>
      <c r="K3" s="16">
        <v>7.15</v>
      </c>
      <c r="M3" s="17" t="s">
        <v>9</v>
      </c>
      <c r="N3" s="18"/>
      <c r="O3" s="18"/>
    </row>
    <row r="4" spans="10:11" ht="12.75">
      <c r="J4" s="15" t="s">
        <v>7</v>
      </c>
      <c r="K4" s="1">
        <f>(K3/100)/12</f>
        <v>0.005958333333333334</v>
      </c>
    </row>
    <row r="5" spans="8:16" ht="12.75">
      <c r="H5" s="19">
        <f>'Affordability Assessment'!D3</f>
        <v>0</v>
      </c>
      <c r="J5" s="15" t="s">
        <v>8</v>
      </c>
      <c r="K5" s="20">
        <f>N13</f>
        <v>144</v>
      </c>
      <c r="M5" s="17" t="s">
        <v>18</v>
      </c>
      <c r="N5" s="17"/>
      <c r="O5" s="17"/>
      <c r="P5" s="15"/>
    </row>
    <row r="6" spans="1:16" ht="12.75">
      <c r="A6" s="1">
        <v>1</v>
      </c>
      <c r="B6" s="21">
        <f aca="true" t="shared" si="0" ref="B6:B17">E6</f>
        <v>0</v>
      </c>
      <c r="C6" s="21">
        <f aca="true" t="shared" si="1" ref="C6:C17">F6/12</f>
        <v>0</v>
      </c>
      <c r="D6" s="21">
        <f aca="true" t="shared" si="2" ref="D6:D17">G6/12</f>
        <v>0</v>
      </c>
      <c r="E6" s="21">
        <f>H5*POWER(1+K4,K5)/(POWER(1+K4,K5)-1)*K4</f>
        <v>0</v>
      </c>
      <c r="F6" s="21">
        <f aca="true" t="shared" si="3" ref="F6:F17">H5*$K$4</f>
        <v>0</v>
      </c>
      <c r="G6" s="21">
        <f aca="true" t="shared" si="4" ref="G6:G17">E6-F6</f>
        <v>0</v>
      </c>
      <c r="H6" s="21">
        <f aca="true" t="shared" si="5" ref="H6:H17">H5-G6</f>
        <v>0</v>
      </c>
      <c r="M6" s="15"/>
      <c r="N6" s="15"/>
      <c r="O6" s="15"/>
      <c r="P6" s="15"/>
    </row>
    <row r="7" spans="1:16" ht="12.75">
      <c r="A7" s="1">
        <v>2</v>
      </c>
      <c r="B7" s="21">
        <f t="shared" si="0"/>
        <v>0</v>
      </c>
      <c r="C7" s="21">
        <f t="shared" si="1"/>
        <v>0</v>
      </c>
      <c r="D7" s="21">
        <f t="shared" si="2"/>
        <v>0</v>
      </c>
      <c r="E7" s="21">
        <f aca="true" t="shared" si="6" ref="E7:E17">E6</f>
        <v>0</v>
      </c>
      <c r="F7" s="21">
        <f t="shared" si="3"/>
        <v>0</v>
      </c>
      <c r="G7" s="21">
        <f t="shared" si="4"/>
        <v>0</v>
      </c>
      <c r="H7" s="21">
        <f t="shared" si="5"/>
        <v>0</v>
      </c>
      <c r="M7" s="17" t="s">
        <v>17</v>
      </c>
      <c r="N7" s="17"/>
      <c r="O7" s="17"/>
      <c r="P7" s="17"/>
    </row>
    <row r="8" spans="1:8" ht="12.75">
      <c r="A8" s="1">
        <v>3</v>
      </c>
      <c r="B8" s="21">
        <f t="shared" si="0"/>
        <v>0</v>
      </c>
      <c r="C8" s="21">
        <f t="shared" si="1"/>
        <v>0</v>
      </c>
      <c r="D8" s="21">
        <f t="shared" si="2"/>
        <v>0</v>
      </c>
      <c r="E8" s="21">
        <f t="shared" si="6"/>
        <v>0</v>
      </c>
      <c r="F8" s="21">
        <f t="shared" si="3"/>
        <v>0</v>
      </c>
      <c r="G8" s="21">
        <f t="shared" si="4"/>
        <v>0</v>
      </c>
      <c r="H8" s="21">
        <f t="shared" si="5"/>
        <v>0</v>
      </c>
    </row>
    <row r="9" spans="1:8" ht="12.75">
      <c r="A9" s="1">
        <v>4</v>
      </c>
      <c r="B9" s="21">
        <f t="shared" si="0"/>
        <v>0</v>
      </c>
      <c r="C9" s="21">
        <f t="shared" si="1"/>
        <v>0</v>
      </c>
      <c r="D9" s="21">
        <f t="shared" si="2"/>
        <v>0</v>
      </c>
      <c r="E9" s="21">
        <f t="shared" si="6"/>
        <v>0</v>
      </c>
      <c r="F9" s="21">
        <f t="shared" si="3"/>
        <v>0</v>
      </c>
      <c r="G9" s="21">
        <f t="shared" si="4"/>
        <v>0</v>
      </c>
      <c r="H9" s="21">
        <f t="shared" si="5"/>
        <v>0</v>
      </c>
    </row>
    <row r="10" spans="1:8" ht="12.75">
      <c r="A10" s="1">
        <v>5</v>
      </c>
      <c r="B10" s="21">
        <f t="shared" si="0"/>
        <v>0</v>
      </c>
      <c r="C10" s="21">
        <f t="shared" si="1"/>
        <v>0</v>
      </c>
      <c r="D10" s="21">
        <f t="shared" si="2"/>
        <v>0</v>
      </c>
      <c r="E10" s="21">
        <f t="shared" si="6"/>
        <v>0</v>
      </c>
      <c r="F10" s="21">
        <f t="shared" si="3"/>
        <v>0</v>
      </c>
      <c r="G10" s="21">
        <f t="shared" si="4"/>
        <v>0</v>
      </c>
      <c r="H10" s="21">
        <f t="shared" si="5"/>
        <v>0</v>
      </c>
    </row>
    <row r="11" spans="1:14" ht="12.75">
      <c r="A11" s="1">
        <v>6</v>
      </c>
      <c r="B11" s="21">
        <f t="shared" si="0"/>
        <v>0</v>
      </c>
      <c r="C11" s="21">
        <f t="shared" si="1"/>
        <v>0</v>
      </c>
      <c r="D11" s="21">
        <f t="shared" si="2"/>
        <v>0</v>
      </c>
      <c r="E11" s="21">
        <f t="shared" si="6"/>
        <v>0</v>
      </c>
      <c r="F11" s="21">
        <f t="shared" si="3"/>
        <v>0</v>
      </c>
      <c r="G11" s="21">
        <f t="shared" si="4"/>
        <v>0</v>
      </c>
      <c r="H11" s="21">
        <f t="shared" si="5"/>
        <v>0</v>
      </c>
      <c r="M11" s="15" t="s">
        <v>19</v>
      </c>
      <c r="N11" s="22">
        <f>'Affordability Assessment'!D4</f>
        <v>12</v>
      </c>
    </row>
    <row r="12" spans="1:8" ht="12.75">
      <c r="A12" s="1">
        <v>7</v>
      </c>
      <c r="B12" s="21">
        <f t="shared" si="0"/>
        <v>0</v>
      </c>
      <c r="C12" s="21">
        <f t="shared" si="1"/>
        <v>0</v>
      </c>
      <c r="D12" s="21">
        <f t="shared" si="2"/>
        <v>0</v>
      </c>
      <c r="E12" s="21">
        <f t="shared" si="6"/>
        <v>0</v>
      </c>
      <c r="F12" s="21">
        <f t="shared" si="3"/>
        <v>0</v>
      </c>
      <c r="G12" s="21">
        <f t="shared" si="4"/>
        <v>0</v>
      </c>
      <c r="H12" s="16">
        <f t="shared" si="5"/>
        <v>0</v>
      </c>
    </row>
    <row r="13" spans="1:14" ht="12.75">
      <c r="A13" s="1">
        <v>8</v>
      </c>
      <c r="B13" s="21">
        <f t="shared" si="0"/>
        <v>0</v>
      </c>
      <c r="C13" s="21">
        <f t="shared" si="1"/>
        <v>0</v>
      </c>
      <c r="D13" s="21">
        <f t="shared" si="2"/>
        <v>0</v>
      </c>
      <c r="E13" s="21">
        <f t="shared" si="6"/>
        <v>0</v>
      </c>
      <c r="F13" s="21">
        <f t="shared" si="3"/>
        <v>0</v>
      </c>
      <c r="G13" s="21">
        <f t="shared" si="4"/>
        <v>0</v>
      </c>
      <c r="H13" s="21">
        <f t="shared" si="5"/>
        <v>0</v>
      </c>
      <c r="M13" s="15" t="s">
        <v>20</v>
      </c>
      <c r="N13" s="15">
        <f>SUM(N11*12)</f>
        <v>144</v>
      </c>
    </row>
    <row r="14" spans="1:8" ht="12.75">
      <c r="A14" s="1">
        <v>9</v>
      </c>
      <c r="B14" s="21">
        <f t="shared" si="0"/>
        <v>0</v>
      </c>
      <c r="C14" s="21">
        <f t="shared" si="1"/>
        <v>0</v>
      </c>
      <c r="D14" s="21">
        <f t="shared" si="2"/>
        <v>0</v>
      </c>
      <c r="E14" s="21">
        <f t="shared" si="6"/>
        <v>0</v>
      </c>
      <c r="F14" s="21">
        <f t="shared" si="3"/>
        <v>0</v>
      </c>
      <c r="G14" s="21">
        <f t="shared" si="4"/>
        <v>0</v>
      </c>
      <c r="H14" s="21">
        <f t="shared" si="5"/>
        <v>0</v>
      </c>
    </row>
    <row r="15" spans="1:8" ht="12.75">
      <c r="A15" s="1">
        <v>10</v>
      </c>
      <c r="B15" s="21">
        <f t="shared" si="0"/>
        <v>0</v>
      </c>
      <c r="C15" s="21">
        <f t="shared" si="1"/>
        <v>0</v>
      </c>
      <c r="D15" s="21">
        <f t="shared" si="2"/>
        <v>0</v>
      </c>
      <c r="E15" s="21">
        <f t="shared" si="6"/>
        <v>0</v>
      </c>
      <c r="F15" s="21">
        <f t="shared" si="3"/>
        <v>0</v>
      </c>
      <c r="G15" s="21">
        <f t="shared" si="4"/>
        <v>0</v>
      </c>
      <c r="H15" s="21">
        <f t="shared" si="5"/>
        <v>0</v>
      </c>
    </row>
    <row r="16" spans="1:8" ht="12.75">
      <c r="A16" s="1">
        <v>11</v>
      </c>
      <c r="B16" s="21">
        <f t="shared" si="0"/>
        <v>0</v>
      </c>
      <c r="C16" s="21">
        <f t="shared" si="1"/>
        <v>0</v>
      </c>
      <c r="D16" s="21">
        <f t="shared" si="2"/>
        <v>0</v>
      </c>
      <c r="E16" s="21">
        <f t="shared" si="6"/>
        <v>0</v>
      </c>
      <c r="F16" s="21">
        <f t="shared" si="3"/>
        <v>0</v>
      </c>
      <c r="G16" s="21">
        <f t="shared" si="4"/>
        <v>0</v>
      </c>
      <c r="H16" s="21">
        <f t="shared" si="5"/>
        <v>0</v>
      </c>
    </row>
    <row r="17" spans="1:8" ht="12.75">
      <c r="A17" s="1">
        <v>12</v>
      </c>
      <c r="B17" s="21">
        <f t="shared" si="0"/>
        <v>0</v>
      </c>
      <c r="C17" s="21">
        <f t="shared" si="1"/>
        <v>0</v>
      </c>
      <c r="D17" s="21">
        <f t="shared" si="2"/>
        <v>0</v>
      </c>
      <c r="E17" s="21">
        <f t="shared" si="6"/>
        <v>0</v>
      </c>
      <c r="F17" s="21">
        <f t="shared" si="3"/>
        <v>0</v>
      </c>
      <c r="G17" s="21">
        <f t="shared" si="4"/>
        <v>0</v>
      </c>
      <c r="H17" s="21">
        <f t="shared" si="5"/>
        <v>0</v>
      </c>
    </row>
  </sheetData>
  <sheetProtection sheet="1"/>
  <printOptions/>
  <pageMargins left="0" right="0"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P19"/>
  <sheetViews>
    <sheetView zoomScalePageLayoutView="0" workbookViewId="0" topLeftCell="A1">
      <selection activeCell="K3" sqref="K3"/>
    </sheetView>
  </sheetViews>
  <sheetFormatPr defaultColWidth="9.140625" defaultRowHeight="12.75"/>
  <cols>
    <col min="1" max="1" width="6.28125" style="1" customWidth="1"/>
    <col min="2" max="2" width="0" style="1" hidden="1" customWidth="1"/>
    <col min="3" max="3" width="10.28125" style="1" hidden="1" customWidth="1"/>
    <col min="4" max="4" width="0" style="1" hidden="1" customWidth="1"/>
    <col min="5" max="5" width="10.8515625" style="1" customWidth="1"/>
    <col min="6" max="6" width="11.421875" style="1" customWidth="1"/>
    <col min="7" max="7" width="9.140625" style="1" customWidth="1"/>
    <col min="8" max="8" width="12.28125" style="1" bestFit="1" customWidth="1"/>
    <col min="9" max="11" width="9.140625" style="1" customWidth="1"/>
    <col min="12" max="12" width="9.57421875" style="1" bestFit="1" customWidth="1"/>
    <col min="13" max="13" width="13.140625" style="1" customWidth="1"/>
    <col min="14" max="16384" width="9.140625" style="1" customWidth="1"/>
  </cols>
  <sheetData>
    <row r="3" spans="1:11" ht="12.75">
      <c r="A3" s="14"/>
      <c r="B3" s="14" t="s">
        <v>0</v>
      </c>
      <c r="C3" s="14" t="s">
        <v>1</v>
      </c>
      <c r="D3" s="14" t="s">
        <v>2</v>
      </c>
      <c r="E3" s="14" t="s">
        <v>0</v>
      </c>
      <c r="F3" s="14" t="s">
        <v>3</v>
      </c>
      <c r="G3" s="14" t="s">
        <v>4</v>
      </c>
      <c r="H3" s="14" t="s">
        <v>5</v>
      </c>
      <c r="J3" s="15" t="s">
        <v>6</v>
      </c>
      <c r="K3" s="51">
        <f>N13</f>
        <v>4.15</v>
      </c>
    </row>
    <row r="4" spans="10:11" ht="12.75">
      <c r="J4" s="15" t="s">
        <v>7</v>
      </c>
      <c r="K4" s="1">
        <f>(K3/100)/12</f>
        <v>0.0034583333333333337</v>
      </c>
    </row>
    <row r="5" spans="8:11" ht="12.75">
      <c r="H5" s="19">
        <f>'Affordability Calculator'!C6</f>
        <v>0</v>
      </c>
      <c r="J5" s="15" t="s">
        <v>8</v>
      </c>
      <c r="K5" s="29">
        <f>N8</f>
        <v>144</v>
      </c>
    </row>
    <row r="6" spans="1:14" ht="12.75">
      <c r="A6" s="1">
        <v>1</v>
      </c>
      <c r="B6" s="21">
        <f aca="true" t="shared" si="0" ref="B6:B17">E6</f>
        <v>0</v>
      </c>
      <c r="C6" s="21">
        <f aca="true" t="shared" si="1" ref="C6:D17">F6/12</f>
        <v>0</v>
      </c>
      <c r="D6" s="21">
        <f t="shared" si="1"/>
        <v>0</v>
      </c>
      <c r="E6" s="21">
        <f>H5*POWER(1+K4,K5)/(POWER(1+K4,K5)-1)*K4</f>
        <v>0</v>
      </c>
      <c r="F6" s="21">
        <f aca="true" t="shared" si="2" ref="F6:F17">H5*$K$4</f>
        <v>0</v>
      </c>
      <c r="G6" s="21">
        <f aca="true" t="shared" si="3" ref="G6:G17">E6-F6</f>
        <v>0</v>
      </c>
      <c r="H6" s="21">
        <f aca="true" t="shared" si="4" ref="H6:H17">H5-G6</f>
        <v>0</v>
      </c>
      <c r="M6" s="15" t="s">
        <v>19</v>
      </c>
      <c r="N6" s="22">
        <f>'Affordability Calculator'!F6</f>
        <v>12</v>
      </c>
    </row>
    <row r="7" spans="1:8" ht="12.75">
      <c r="A7" s="1">
        <v>2</v>
      </c>
      <c r="B7" s="21">
        <f t="shared" si="0"/>
        <v>0</v>
      </c>
      <c r="C7" s="21">
        <f t="shared" si="1"/>
        <v>0</v>
      </c>
      <c r="D7" s="21">
        <f t="shared" si="1"/>
        <v>0</v>
      </c>
      <c r="E7" s="21">
        <f aca="true" t="shared" si="5" ref="E7:E17">E6</f>
        <v>0</v>
      </c>
      <c r="F7" s="21">
        <f t="shared" si="2"/>
        <v>0</v>
      </c>
      <c r="G7" s="21">
        <f t="shared" si="3"/>
        <v>0</v>
      </c>
      <c r="H7" s="21">
        <f t="shared" si="4"/>
        <v>0</v>
      </c>
    </row>
    <row r="8" spans="1:14" ht="12.75">
      <c r="A8" s="1">
        <v>3</v>
      </c>
      <c r="B8" s="21">
        <f t="shared" si="0"/>
        <v>0</v>
      </c>
      <c r="C8" s="21">
        <f t="shared" si="1"/>
        <v>0</v>
      </c>
      <c r="D8" s="21">
        <f t="shared" si="1"/>
        <v>0</v>
      </c>
      <c r="E8" s="21">
        <f t="shared" si="5"/>
        <v>0</v>
      </c>
      <c r="F8" s="21">
        <f t="shared" si="2"/>
        <v>0</v>
      </c>
      <c r="G8" s="21">
        <f t="shared" si="3"/>
        <v>0</v>
      </c>
      <c r="H8" s="21">
        <f t="shared" si="4"/>
        <v>0</v>
      </c>
      <c r="M8" s="15" t="s">
        <v>20</v>
      </c>
      <c r="N8" s="46">
        <f>SUM(N6*12)</f>
        <v>144</v>
      </c>
    </row>
    <row r="9" spans="1:8" ht="12.75">
      <c r="A9" s="1">
        <v>4</v>
      </c>
      <c r="B9" s="21">
        <f t="shared" si="0"/>
        <v>0</v>
      </c>
      <c r="C9" s="21">
        <f t="shared" si="1"/>
        <v>0</v>
      </c>
      <c r="D9" s="21">
        <f t="shared" si="1"/>
        <v>0</v>
      </c>
      <c r="E9" s="21">
        <f t="shared" si="5"/>
        <v>0</v>
      </c>
      <c r="F9" s="21">
        <f t="shared" si="2"/>
        <v>0</v>
      </c>
      <c r="G9" s="21">
        <f t="shared" si="3"/>
        <v>0</v>
      </c>
      <c r="H9" s="21">
        <f t="shared" si="4"/>
        <v>0</v>
      </c>
    </row>
    <row r="10" spans="1:8" ht="12.75">
      <c r="A10" s="1">
        <v>5</v>
      </c>
      <c r="B10" s="21">
        <f t="shared" si="0"/>
        <v>0</v>
      </c>
      <c r="C10" s="21">
        <f t="shared" si="1"/>
        <v>0</v>
      </c>
      <c r="D10" s="21">
        <f t="shared" si="1"/>
        <v>0</v>
      </c>
      <c r="E10" s="21">
        <f t="shared" si="5"/>
        <v>0</v>
      </c>
      <c r="F10" s="21">
        <f t="shared" si="2"/>
        <v>0</v>
      </c>
      <c r="G10" s="21">
        <f t="shared" si="3"/>
        <v>0</v>
      </c>
      <c r="H10" s="21">
        <f t="shared" si="4"/>
        <v>0</v>
      </c>
    </row>
    <row r="11" spans="1:14" ht="12.75">
      <c r="A11" s="1">
        <v>6</v>
      </c>
      <c r="B11" s="21">
        <f t="shared" si="0"/>
        <v>0</v>
      </c>
      <c r="C11" s="21">
        <f t="shared" si="1"/>
        <v>0</v>
      </c>
      <c r="D11" s="21">
        <f t="shared" si="1"/>
        <v>0</v>
      </c>
      <c r="E11" s="21">
        <f t="shared" si="5"/>
        <v>0</v>
      </c>
      <c r="F11" s="21">
        <f t="shared" si="2"/>
        <v>0</v>
      </c>
      <c r="G11" s="21">
        <f t="shared" si="3"/>
        <v>0</v>
      </c>
      <c r="H11" s="21">
        <f t="shared" si="4"/>
        <v>0</v>
      </c>
      <c r="M11" s="52" t="s">
        <v>6</v>
      </c>
      <c r="N11" s="53">
        <f>'Affordability Calculator'!E9</f>
        <v>0.0415</v>
      </c>
    </row>
    <row r="12" spans="1:8" ht="12.75">
      <c r="A12" s="1">
        <v>7</v>
      </c>
      <c r="B12" s="21">
        <f t="shared" si="0"/>
        <v>0</v>
      </c>
      <c r="C12" s="21">
        <f t="shared" si="1"/>
        <v>0</v>
      </c>
      <c r="D12" s="21">
        <f t="shared" si="1"/>
        <v>0</v>
      </c>
      <c r="E12" s="21">
        <f t="shared" si="5"/>
        <v>0</v>
      </c>
      <c r="F12" s="21">
        <f t="shared" si="2"/>
        <v>0</v>
      </c>
      <c r="G12" s="21">
        <f t="shared" si="3"/>
        <v>0</v>
      </c>
      <c r="H12" s="16">
        <f t="shared" si="4"/>
        <v>0</v>
      </c>
    </row>
    <row r="13" spans="1:14" ht="12.75">
      <c r="A13" s="1">
        <v>8</v>
      </c>
      <c r="B13" s="21">
        <f t="shared" si="0"/>
        <v>0</v>
      </c>
      <c r="C13" s="21">
        <f t="shared" si="1"/>
        <v>0</v>
      </c>
      <c r="D13" s="21">
        <f t="shared" si="1"/>
        <v>0</v>
      </c>
      <c r="E13" s="21">
        <f t="shared" si="5"/>
        <v>0</v>
      </c>
      <c r="F13" s="21">
        <f t="shared" si="2"/>
        <v>0</v>
      </c>
      <c r="G13" s="21">
        <f t="shared" si="3"/>
        <v>0</v>
      </c>
      <c r="H13" s="21">
        <f t="shared" si="4"/>
        <v>0</v>
      </c>
      <c r="M13" s="52" t="s">
        <v>6</v>
      </c>
      <c r="N13" s="1">
        <f>SUM(N11*100)</f>
        <v>4.15</v>
      </c>
    </row>
    <row r="14" spans="1:8" ht="12.75">
      <c r="A14" s="1">
        <v>9</v>
      </c>
      <c r="B14" s="21">
        <f t="shared" si="0"/>
        <v>0</v>
      </c>
      <c r="C14" s="21">
        <f t="shared" si="1"/>
        <v>0</v>
      </c>
      <c r="D14" s="21">
        <f t="shared" si="1"/>
        <v>0</v>
      </c>
      <c r="E14" s="21">
        <f t="shared" si="5"/>
        <v>0</v>
      </c>
      <c r="F14" s="21">
        <f t="shared" si="2"/>
        <v>0</v>
      </c>
      <c r="G14" s="21">
        <f t="shared" si="3"/>
        <v>0</v>
      </c>
      <c r="H14" s="21">
        <f t="shared" si="4"/>
        <v>0</v>
      </c>
    </row>
    <row r="15" spans="1:8" ht="12.75">
      <c r="A15" s="1">
        <v>10</v>
      </c>
      <c r="B15" s="21">
        <f t="shared" si="0"/>
        <v>0</v>
      </c>
      <c r="C15" s="21">
        <f t="shared" si="1"/>
        <v>0</v>
      </c>
      <c r="D15" s="21">
        <f t="shared" si="1"/>
        <v>0</v>
      </c>
      <c r="E15" s="21">
        <f t="shared" si="5"/>
        <v>0</v>
      </c>
      <c r="F15" s="21">
        <f t="shared" si="2"/>
        <v>0</v>
      </c>
      <c r="G15" s="21">
        <f t="shared" si="3"/>
        <v>0</v>
      </c>
      <c r="H15" s="21">
        <f t="shared" si="4"/>
        <v>0</v>
      </c>
    </row>
    <row r="16" spans="1:8" ht="12.75">
      <c r="A16" s="1">
        <v>11</v>
      </c>
      <c r="B16" s="21">
        <f t="shared" si="0"/>
        <v>0</v>
      </c>
      <c r="C16" s="21">
        <f t="shared" si="1"/>
        <v>0</v>
      </c>
      <c r="D16" s="21">
        <f t="shared" si="1"/>
        <v>0</v>
      </c>
      <c r="E16" s="21">
        <f t="shared" si="5"/>
        <v>0</v>
      </c>
      <c r="F16" s="21">
        <f t="shared" si="2"/>
        <v>0</v>
      </c>
      <c r="G16" s="21">
        <f t="shared" si="3"/>
        <v>0</v>
      </c>
      <c r="H16" s="21">
        <f t="shared" si="4"/>
        <v>0</v>
      </c>
    </row>
    <row r="17" spans="1:16" ht="12.75">
      <c r="A17" s="1">
        <v>12</v>
      </c>
      <c r="B17" s="21">
        <f t="shared" si="0"/>
        <v>0</v>
      </c>
      <c r="C17" s="21">
        <f t="shared" si="1"/>
        <v>0</v>
      </c>
      <c r="D17" s="21">
        <f t="shared" si="1"/>
        <v>0</v>
      </c>
      <c r="E17" s="21">
        <f t="shared" si="5"/>
        <v>0</v>
      </c>
      <c r="F17" s="21">
        <f t="shared" si="2"/>
        <v>0</v>
      </c>
      <c r="G17" s="21">
        <f t="shared" si="3"/>
        <v>0</v>
      </c>
      <c r="H17" s="21">
        <f t="shared" si="4"/>
        <v>0</v>
      </c>
      <c r="M17" s="44"/>
      <c r="N17" s="45"/>
      <c r="O17" s="45"/>
      <c r="P17" s="45"/>
    </row>
    <row r="18" spans="13:16" ht="12.75">
      <c r="M18" s="45"/>
      <c r="N18" s="45"/>
      <c r="O18" s="45"/>
      <c r="P18" s="45"/>
    </row>
    <row r="19" spans="13:16" ht="12.75">
      <c r="M19" s="44"/>
      <c r="N19" s="44"/>
      <c r="O19" s="44"/>
      <c r="P19" s="45"/>
    </row>
  </sheetData>
  <sheetProtection sheet="1"/>
  <printOptions/>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Mutual Vision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Feeney</dc:creator>
  <cp:keywords/>
  <dc:description/>
  <cp:lastModifiedBy>Jennifer Whiteside</cp:lastModifiedBy>
  <cp:lastPrinted>2018-12-18T10:17:32Z</cp:lastPrinted>
  <dcterms:created xsi:type="dcterms:W3CDTF">2005-05-18T13:19:14Z</dcterms:created>
  <dcterms:modified xsi:type="dcterms:W3CDTF">2020-06-09T10:57:25Z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-1882855853</vt:i4>
  </property>
  <property fmtid="{D5CDD505-2E9C-101B-9397-08002B2CF9AE}" pid="3" name="_EmailSubject">
    <vt:lpwstr>FAO David</vt:lpwstr>
  </property>
  <property fmtid="{D5CDD505-2E9C-101B-9397-08002B2CF9AE}" pid="4" name="_AuthorEmail">
    <vt:lpwstr>pandrews@mv-tech.co.uk</vt:lpwstr>
  </property>
  <property fmtid="{D5CDD505-2E9C-101B-9397-08002B2CF9AE}" pid="5" name="_AuthorEmailDisplayName">
    <vt:lpwstr>Paul Andrews</vt:lpwstr>
  </property>
  <property fmtid="{D5CDD505-2E9C-101B-9397-08002B2CF9AE}" pid="6" name="_ReviewingToolsShownOnce">
    <vt:lpwstr/>
  </property>
</Properties>
</file>